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50" windowWidth="17235" windowHeight="11835"/>
  </bookViews>
  <sheets>
    <sheet name="Sheet1" sheetId="1" r:id="rId1"/>
    <sheet name="Sheet2" sheetId="2" r:id="rId2"/>
    <sheet name="Sheet3" sheetId="3" r:id="rId3"/>
  </sheets>
  <definedNames>
    <definedName name="phi">Sheet1!$F$6</definedName>
    <definedName name="phi_m">Sheet1!$F$18</definedName>
    <definedName name="phi_n">Sheet1!$F$6</definedName>
    <definedName name="theta_m">Sheet1!$G$18</definedName>
    <definedName name="theta_n">Sheet1!$G$6</definedName>
  </definedNames>
  <calcPr calcId="145621"/>
</workbook>
</file>

<file path=xl/calcChain.xml><?xml version="1.0" encoding="utf-8"?>
<calcChain xmlns="http://schemas.openxmlformats.org/spreadsheetml/2006/main">
  <c r="F18" i="1" l="1"/>
  <c r="F9" i="1"/>
  <c r="G18" i="1"/>
  <c r="G9" i="1"/>
  <c r="G6" i="1"/>
  <c r="F6" i="1"/>
  <c r="M19" i="1" l="1"/>
  <c r="O18" i="1" l="1"/>
  <c r="O20" i="1"/>
  <c r="K18" i="1"/>
  <c r="M20" i="1"/>
  <c r="I6" i="1"/>
  <c r="N19" i="1"/>
  <c r="N20" i="1"/>
  <c r="M18" i="1"/>
  <c r="I18" i="1"/>
  <c r="N18" i="1"/>
  <c r="J18" i="1"/>
  <c r="K6" i="1"/>
  <c r="I9" i="1"/>
  <c r="K9" i="1"/>
  <c r="J6" i="1"/>
  <c r="J9" i="1"/>
  <c r="N9" i="1" l="1"/>
  <c r="O9" i="1"/>
  <c r="O6" i="1"/>
  <c r="N6" i="1"/>
  <c r="I12" i="1"/>
  <c r="M6" i="1"/>
  <c r="M9" i="1"/>
  <c r="J12" i="1"/>
  <c r="K12" i="1"/>
  <c r="M16" i="1" l="1"/>
  <c r="O12" i="1"/>
  <c r="N12" i="1"/>
  <c r="I14" i="1"/>
  <c r="M12" i="1"/>
  <c r="M14" i="1" l="1"/>
  <c r="Q14" i="1" s="1"/>
  <c r="M15" i="1"/>
</calcChain>
</file>

<file path=xl/sharedStrings.xml><?xml version="1.0" encoding="utf-8"?>
<sst xmlns="http://schemas.openxmlformats.org/spreadsheetml/2006/main" count="35" uniqueCount="33">
  <si>
    <t>Parallax Baseline Calculation</t>
  </si>
  <si>
    <t>Observing station 1 (SHS)</t>
  </si>
  <si>
    <t>Longitude (deg)</t>
  </si>
  <si>
    <t>Radius of the Earth (km)</t>
  </si>
  <si>
    <t>Observing station 2 (SA)</t>
  </si>
  <si>
    <t>x</t>
  </si>
  <si>
    <t>y</t>
  </si>
  <si>
    <t>z</t>
  </si>
  <si>
    <t xml:space="preserve"> Lat. (radians)</t>
  </si>
  <si>
    <t>Long (radians)</t>
  </si>
  <si>
    <t>Coordinate differences</t>
  </si>
  <si>
    <t>Total distance (km).</t>
  </si>
  <si>
    <t>Rotation Matrix</t>
  </si>
  <si>
    <t>Azimuth (deg)</t>
  </si>
  <si>
    <t>Latttude (deg)</t>
  </si>
  <si>
    <t>Altitude (deg)</t>
  </si>
  <si>
    <t>Azimuth (radians)</t>
  </si>
  <si>
    <t>Altutude (radians)</t>
  </si>
  <si>
    <t>Parallax distance (km)</t>
  </si>
  <si>
    <t>km (parallax)</t>
  </si>
  <si>
    <t xml:space="preserve">Moon Alt/Az: enter degrees and minutes here: </t>
  </si>
  <si>
    <t>Conversion of degrees to radians</t>
  </si>
  <si>
    <t>km (from original x,y,z)</t>
  </si>
  <si>
    <t>(Should be zero.)</t>
  </si>
  <si>
    <t>Consistency check.</t>
  </si>
  <si>
    <t>km ( from rotated x,y,z)</t>
  </si>
  <si>
    <r>
      <t>(x</t>
    </r>
    <r>
      <rPr>
        <vertAlign val="subscript"/>
        <sz val="11"/>
        <color theme="1"/>
        <rFont val="Calibri"/>
        <family val="2"/>
        <scheme val="minor"/>
      </rPr>
      <t>n</t>
    </r>
    <r>
      <rPr>
        <sz val="11"/>
        <color theme="1"/>
        <rFont val="Calibri"/>
        <family val="2"/>
        <scheme val="minor"/>
      </rPr>
      <t>+x</t>
    </r>
    <r>
      <rPr>
        <vertAlign val="subscript"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)/2 (km)</t>
    </r>
  </si>
  <si>
    <t>These coordinates have the x-axis along the line from Earth to Moon and y and z axes in a plane perpendicular to this line.</t>
  </si>
  <si>
    <t>Enter the position of the Moon (altitude and azimuth) as obtained from Stellarium, setting the observation location at 0 degrees lattitude and 0 degrees longitude, with the observation time that at which the photographs were taken.</t>
  </si>
  <si>
    <t>Rotated x,y,z coordinates (km)</t>
  </si>
  <si>
    <t>x,y,z coordinates of points (centre of Earth as origin)</t>
  </si>
  <si>
    <t>Enter decimal degrees of longitude here.</t>
  </si>
  <si>
    <t>Enter decimal degrees  of lattitude here.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</si>
</sst>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2" fontId="0" fillId="0" borderId="0" xfId="0" applyNumberFormat="1"/>
    <xf numFmtId="49" fontId="0" fillId="0" borderId="0" xfId="0" applyNumberFormat="1" applyAlignment="1">
      <alignment wrapText="1"/>
    </xf>
    <xf numFmtId="164" fontId="0" fillId="0" borderId="0" xfId="0" applyNumberFormat="1"/>
    <xf numFmtId="49" fontId="2" fillId="0" borderId="0" xfId="0" applyNumberFormat="1" applyFont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0" xfId="0" applyNumberFormat="1" applyBorder="1"/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49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0" fontId="2" fillId="0" borderId="2" xfId="0" applyFont="1" applyBorder="1" applyAlignment="1">
      <alignment vertical="center"/>
    </xf>
    <xf numFmtId="1" fontId="0" fillId="0" borderId="3" xfId="0" applyNumberFormat="1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0" fillId="0" borderId="9" xfId="0" applyBorder="1"/>
    <xf numFmtId="0" fontId="2" fillId="0" borderId="2" xfId="0" applyFont="1" applyBorder="1" applyAlignment="1">
      <alignment wrapText="1"/>
    </xf>
    <xf numFmtId="49" fontId="2" fillId="0" borderId="5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2" fillId="0" borderId="6" xfId="0" applyNumberFormat="1" applyFont="1" applyBorder="1" applyAlignment="1">
      <alignment wrapText="1"/>
    </xf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2" fillId="0" borderId="0" xfId="0" applyFont="1" applyBorder="1"/>
    <xf numFmtId="0" fontId="2" fillId="0" borderId="6" xfId="0" applyFont="1" applyBorder="1"/>
    <xf numFmtId="49" fontId="2" fillId="0" borderId="2" xfId="0" applyNumberFormat="1" applyFont="1" applyBorder="1" applyAlignment="1">
      <alignment wrapText="1"/>
    </xf>
    <xf numFmtId="49" fontId="2" fillId="0" borderId="4" xfId="0" applyNumberFormat="1" applyFont="1" applyBorder="1" applyAlignment="1">
      <alignment wrapText="1"/>
    </xf>
    <xf numFmtId="2" fontId="0" fillId="0" borderId="5" xfId="0" applyNumberFormat="1" applyBorder="1"/>
    <xf numFmtId="2" fontId="0" fillId="0" borderId="6" xfId="0" applyNumberFormat="1" applyBorder="1"/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Border="1" applyAlignment="1">
      <alignment vertical="center"/>
    </xf>
    <xf numFmtId="49" fontId="0" fillId="0" borderId="0" xfId="0" applyNumberFormat="1" applyBorder="1" applyAlignment="1">
      <alignment wrapText="1"/>
    </xf>
    <xf numFmtId="0" fontId="0" fillId="0" borderId="0" xfId="0" applyAlignment="1"/>
    <xf numFmtId="2" fontId="0" fillId="0" borderId="0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9" xfId="0" applyNumberFormat="1" applyBorder="1"/>
    <xf numFmtId="49" fontId="3" fillId="0" borderId="0" xfId="0" applyNumberFormat="1" applyFont="1" applyAlignment="1"/>
    <xf numFmtId="49" fontId="0" fillId="0" borderId="0" xfId="0" applyNumberFormat="1" applyAlignment="1"/>
    <xf numFmtId="2" fontId="0" fillId="0" borderId="10" xfId="0" applyNumberFormat="1" applyBorder="1"/>
    <xf numFmtId="2" fontId="0" fillId="0" borderId="12" xfId="0" applyNumberFormat="1" applyBorder="1"/>
    <xf numFmtId="2" fontId="0" fillId="0" borderId="11" xfId="0" applyNumberFormat="1" applyBorder="1"/>
    <xf numFmtId="0" fontId="0" fillId="0" borderId="12" xfId="0" applyBorder="1" applyAlignment="1">
      <alignment wrapText="1"/>
    </xf>
    <xf numFmtId="0" fontId="0" fillId="0" borderId="11" xfId="0" applyBorder="1" applyAlignment="1"/>
    <xf numFmtId="0" fontId="3" fillId="2" borderId="10" xfId="0" applyFont="1" applyFill="1" applyBorder="1"/>
    <xf numFmtId="0" fontId="0" fillId="2" borderId="11" xfId="0" applyFill="1" applyBorder="1"/>
    <xf numFmtId="2" fontId="2" fillId="0" borderId="10" xfId="0" applyNumberFormat="1" applyFont="1" applyBorder="1" applyAlignment="1"/>
    <xf numFmtId="49" fontId="2" fillId="0" borderId="10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5" fontId="0" fillId="0" borderId="0" xfId="0" applyNumberFormat="1"/>
    <xf numFmtId="49" fontId="0" fillId="0" borderId="0" xfId="0" applyNumberFormat="1"/>
    <xf numFmtId="0" fontId="1" fillId="0" borderId="0" xfId="0" applyFont="1" applyAlignment="1">
      <alignment vertical="center"/>
    </xf>
    <xf numFmtId="0" fontId="0" fillId="0" borderId="7" xfId="0" applyBorder="1"/>
    <xf numFmtId="0" fontId="0" fillId="0" borderId="3" xfId="0" applyBorder="1"/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2" fillId="0" borderId="0" xfId="0" applyNumberFormat="1" applyFont="1"/>
    <xf numFmtId="164" fontId="0" fillId="3" borderId="7" xfId="0" applyNumberFormat="1" applyFill="1" applyBorder="1" applyProtection="1">
      <protection locked="0"/>
    </xf>
    <xf numFmtId="164" fontId="0" fillId="3" borderId="13" xfId="0" applyNumberFormat="1" applyFill="1" applyBorder="1" applyProtection="1">
      <protection locked="0"/>
    </xf>
    <xf numFmtId="49" fontId="0" fillId="0" borderId="14" xfId="0" applyNumberForma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164" fontId="0" fillId="3" borderId="14" xfId="0" applyNumberFormat="1" applyFill="1" applyBorder="1" applyProtection="1">
      <protection locked="0"/>
    </xf>
    <xf numFmtId="2" fontId="0" fillId="3" borderId="1" xfId="0" applyNumberFormat="1" applyFill="1" applyBorder="1" applyAlignment="1" applyProtection="1">
      <alignment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5</xdr:row>
      <xdr:rowOff>57149</xdr:rowOff>
    </xdr:from>
    <xdr:to>
      <xdr:col>7</xdr:col>
      <xdr:colOff>600075</xdr:colOff>
      <xdr:row>5</xdr:row>
      <xdr:rowOff>180974</xdr:rowOff>
    </xdr:to>
    <xdr:sp macro="" textlink="">
      <xdr:nvSpPr>
        <xdr:cNvPr id="2" name="Right Arrow 1"/>
        <xdr:cNvSpPr/>
      </xdr:nvSpPr>
      <xdr:spPr>
        <a:xfrm>
          <a:off x="7010400" y="1447799"/>
          <a:ext cx="542925" cy="1238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57150</xdr:colOff>
      <xdr:row>8</xdr:row>
      <xdr:rowOff>47625</xdr:rowOff>
    </xdr:from>
    <xdr:to>
      <xdr:col>7</xdr:col>
      <xdr:colOff>600075</xdr:colOff>
      <xdr:row>8</xdr:row>
      <xdr:rowOff>161925</xdr:rowOff>
    </xdr:to>
    <xdr:sp macro="" textlink="">
      <xdr:nvSpPr>
        <xdr:cNvPr id="7" name="Right Arrow 6"/>
        <xdr:cNvSpPr/>
      </xdr:nvSpPr>
      <xdr:spPr>
        <a:xfrm>
          <a:off x="7010400" y="2152650"/>
          <a:ext cx="54292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7</xdr:col>
      <xdr:colOff>28575</xdr:colOff>
      <xdr:row>17</xdr:row>
      <xdr:rowOff>28575</xdr:rowOff>
    </xdr:from>
    <xdr:to>
      <xdr:col>7</xdr:col>
      <xdr:colOff>571500</xdr:colOff>
      <xdr:row>17</xdr:row>
      <xdr:rowOff>142875</xdr:rowOff>
    </xdr:to>
    <xdr:sp macro="" textlink="">
      <xdr:nvSpPr>
        <xdr:cNvPr id="9" name="Right Arrow 8"/>
        <xdr:cNvSpPr/>
      </xdr:nvSpPr>
      <xdr:spPr>
        <a:xfrm>
          <a:off x="6981825" y="4505325"/>
          <a:ext cx="54292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5</xdr:col>
      <xdr:colOff>535686</xdr:colOff>
      <xdr:row>18</xdr:row>
      <xdr:rowOff>64391</xdr:rowOff>
    </xdr:from>
    <xdr:to>
      <xdr:col>11</xdr:col>
      <xdr:colOff>228600</xdr:colOff>
      <xdr:row>19</xdr:row>
      <xdr:rowOff>66679</xdr:rowOff>
    </xdr:to>
    <xdr:sp macro="" textlink="">
      <xdr:nvSpPr>
        <xdr:cNvPr id="10" name="Bent-Up Arrow 9"/>
        <xdr:cNvSpPr/>
      </xdr:nvSpPr>
      <xdr:spPr>
        <a:xfrm rot="5400000">
          <a:off x="8020049" y="2952753"/>
          <a:ext cx="192788" cy="3769614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542925</xdr:colOff>
      <xdr:row>5</xdr:row>
      <xdr:rowOff>133350</xdr:rowOff>
    </xdr:to>
    <xdr:sp macro="" textlink="">
      <xdr:nvSpPr>
        <xdr:cNvPr id="11" name="Right Arrow 10"/>
        <xdr:cNvSpPr/>
      </xdr:nvSpPr>
      <xdr:spPr>
        <a:xfrm>
          <a:off x="9772650" y="1352550"/>
          <a:ext cx="5429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0</xdr:colOff>
      <xdr:row>8</xdr:row>
      <xdr:rowOff>0</xdr:rowOff>
    </xdr:from>
    <xdr:to>
      <xdr:col>11</xdr:col>
      <xdr:colOff>542925</xdr:colOff>
      <xdr:row>8</xdr:row>
      <xdr:rowOff>104775</xdr:rowOff>
    </xdr:to>
    <xdr:sp macro="" textlink="">
      <xdr:nvSpPr>
        <xdr:cNvPr id="12" name="Right Arrow 11"/>
        <xdr:cNvSpPr/>
      </xdr:nvSpPr>
      <xdr:spPr>
        <a:xfrm>
          <a:off x="9772650" y="2105025"/>
          <a:ext cx="542925" cy="1047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542925</xdr:colOff>
      <xdr:row>11</xdr:row>
      <xdr:rowOff>133350</xdr:rowOff>
    </xdr:to>
    <xdr:sp macro="" textlink="">
      <xdr:nvSpPr>
        <xdr:cNvPr id="13" name="Right Arrow 12"/>
        <xdr:cNvSpPr/>
      </xdr:nvSpPr>
      <xdr:spPr>
        <a:xfrm>
          <a:off x="9772650" y="3076575"/>
          <a:ext cx="542925" cy="133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116588</xdr:colOff>
      <xdr:row>5</xdr:row>
      <xdr:rowOff>104775</xdr:rowOff>
    </xdr:from>
    <xdr:to>
      <xdr:col>15</xdr:col>
      <xdr:colOff>295275</xdr:colOff>
      <xdr:row>17</xdr:row>
      <xdr:rowOff>161925</xdr:rowOff>
    </xdr:to>
    <xdr:sp macro="" textlink="">
      <xdr:nvSpPr>
        <xdr:cNvPr id="15" name="Bent-Up Arrow 14"/>
        <xdr:cNvSpPr/>
      </xdr:nvSpPr>
      <xdr:spPr>
        <a:xfrm rot="16200000">
          <a:off x="11178732" y="2863406"/>
          <a:ext cx="2990850" cy="178687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66676</xdr:colOff>
      <xdr:row>17</xdr:row>
      <xdr:rowOff>190500</xdr:rowOff>
    </xdr:from>
    <xdr:to>
      <xdr:col>15</xdr:col>
      <xdr:colOff>333376</xdr:colOff>
      <xdr:row>19</xdr:row>
      <xdr:rowOff>0</xdr:rowOff>
    </xdr:to>
    <xdr:sp macro="" textlink="">
      <xdr:nvSpPr>
        <xdr:cNvPr id="16" name="Bent-Up Arrow 15"/>
        <xdr:cNvSpPr/>
      </xdr:nvSpPr>
      <xdr:spPr>
        <a:xfrm>
          <a:off x="12534901" y="4476750"/>
          <a:ext cx="266700" cy="200025"/>
        </a:xfrm>
        <a:prstGeom prst="ben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47625</xdr:colOff>
      <xdr:row>8</xdr:row>
      <xdr:rowOff>66675</xdr:rowOff>
    </xdr:from>
    <xdr:to>
      <xdr:col>15</xdr:col>
      <xdr:colOff>238125</xdr:colOff>
      <xdr:row>8</xdr:row>
      <xdr:rowOff>133350</xdr:rowOff>
    </xdr:to>
    <xdr:sp macro="" textlink="">
      <xdr:nvSpPr>
        <xdr:cNvPr id="17" name="Right Arrow 16"/>
        <xdr:cNvSpPr/>
      </xdr:nvSpPr>
      <xdr:spPr>
        <a:xfrm rot="10800000">
          <a:off x="12515850" y="2171700"/>
          <a:ext cx="190500" cy="66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15</xdr:col>
      <xdr:colOff>28575</xdr:colOff>
      <xdr:row>11</xdr:row>
      <xdr:rowOff>66675</xdr:rowOff>
    </xdr:from>
    <xdr:to>
      <xdr:col>15</xdr:col>
      <xdr:colOff>219075</xdr:colOff>
      <xdr:row>11</xdr:row>
      <xdr:rowOff>133350</xdr:rowOff>
    </xdr:to>
    <xdr:sp macro="" textlink="">
      <xdr:nvSpPr>
        <xdr:cNvPr id="18" name="Right Arrow 17"/>
        <xdr:cNvSpPr/>
      </xdr:nvSpPr>
      <xdr:spPr>
        <a:xfrm rot="10800000">
          <a:off x="12496800" y="3143250"/>
          <a:ext cx="190500" cy="666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8</xdr:col>
      <xdr:colOff>471486</xdr:colOff>
      <xdr:row>12</xdr:row>
      <xdr:rowOff>38100</xdr:rowOff>
    </xdr:from>
    <xdr:to>
      <xdr:col>8</xdr:col>
      <xdr:colOff>571499</xdr:colOff>
      <xdr:row>12</xdr:row>
      <xdr:rowOff>180975</xdr:rowOff>
    </xdr:to>
    <xdr:sp macro="" textlink="">
      <xdr:nvSpPr>
        <xdr:cNvPr id="20" name="Right Arrow 19"/>
        <xdr:cNvSpPr/>
      </xdr:nvSpPr>
      <xdr:spPr>
        <a:xfrm rot="5400000">
          <a:off x="8041480" y="3393281"/>
          <a:ext cx="142875" cy="10001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12</xdr:col>
      <xdr:colOff>290516</xdr:colOff>
      <xdr:row>12</xdr:row>
      <xdr:rowOff>47627</xdr:rowOff>
    </xdr:from>
    <xdr:to>
      <xdr:col>12</xdr:col>
      <xdr:colOff>409579</xdr:colOff>
      <xdr:row>12</xdr:row>
      <xdr:rowOff>180979</xdr:rowOff>
    </xdr:to>
    <xdr:sp macro="" textlink="">
      <xdr:nvSpPr>
        <xdr:cNvPr id="21" name="Right Arrow 20"/>
        <xdr:cNvSpPr/>
      </xdr:nvSpPr>
      <xdr:spPr>
        <a:xfrm rot="5400000" flipV="1">
          <a:off x="10665622" y="3388521"/>
          <a:ext cx="133352" cy="119063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28574</xdr:colOff>
      <xdr:row>4</xdr:row>
      <xdr:rowOff>390524</xdr:rowOff>
    </xdr:from>
    <xdr:to>
      <xdr:col>4</xdr:col>
      <xdr:colOff>171450</xdr:colOff>
      <xdr:row>5</xdr:row>
      <xdr:rowOff>161924</xdr:rowOff>
    </xdr:to>
    <xdr:sp macro="" textlink="">
      <xdr:nvSpPr>
        <xdr:cNvPr id="23" name="Right Arrow 22"/>
        <xdr:cNvSpPr/>
      </xdr:nvSpPr>
      <xdr:spPr>
        <a:xfrm>
          <a:off x="5486399" y="1390649"/>
          <a:ext cx="142876" cy="161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38100</xdr:colOff>
      <xdr:row>8</xdr:row>
      <xdr:rowOff>76200</xdr:rowOff>
    </xdr:from>
    <xdr:to>
      <xdr:col>4</xdr:col>
      <xdr:colOff>209550</xdr:colOff>
      <xdr:row>8</xdr:row>
      <xdr:rowOff>171450</xdr:rowOff>
    </xdr:to>
    <xdr:sp macro="" textlink="">
      <xdr:nvSpPr>
        <xdr:cNvPr id="24" name="Right Arrow 23"/>
        <xdr:cNvSpPr/>
      </xdr:nvSpPr>
      <xdr:spPr>
        <a:xfrm>
          <a:off x="5495925" y="2228850"/>
          <a:ext cx="171450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4</xdr:col>
      <xdr:colOff>47625</xdr:colOff>
      <xdr:row>17</xdr:row>
      <xdr:rowOff>28576</xdr:rowOff>
    </xdr:from>
    <xdr:to>
      <xdr:col>4</xdr:col>
      <xdr:colOff>219075</xdr:colOff>
      <xdr:row>17</xdr:row>
      <xdr:rowOff>171450</xdr:rowOff>
    </xdr:to>
    <xdr:sp macro="" textlink="">
      <xdr:nvSpPr>
        <xdr:cNvPr id="25" name="Right Arrow 24"/>
        <xdr:cNvSpPr/>
      </xdr:nvSpPr>
      <xdr:spPr>
        <a:xfrm>
          <a:off x="5505450" y="4600576"/>
          <a:ext cx="171450" cy="1428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2</xdr:col>
      <xdr:colOff>0</xdr:colOff>
      <xdr:row>2</xdr:row>
      <xdr:rowOff>142875</xdr:rowOff>
    </xdr:from>
    <xdr:to>
      <xdr:col>9</xdr:col>
      <xdr:colOff>352425</xdr:colOff>
      <xdr:row>2</xdr:row>
      <xdr:rowOff>314325</xdr:rowOff>
    </xdr:to>
    <xdr:sp macro="" textlink="">
      <xdr:nvSpPr>
        <xdr:cNvPr id="27" name="Bent-Up Arrow 26"/>
        <xdr:cNvSpPr/>
      </xdr:nvSpPr>
      <xdr:spPr>
        <a:xfrm rot="10800000" flipH="1">
          <a:off x="3057525" y="495300"/>
          <a:ext cx="5610225" cy="171450"/>
        </a:xfrm>
        <a:prstGeom prst="bentUpArrow">
          <a:avLst>
            <a:gd name="adj1" fmla="val 22396"/>
            <a:gd name="adj2" fmla="val 25000"/>
            <a:gd name="adj3" fmla="val 393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</xdr:col>
      <xdr:colOff>28575</xdr:colOff>
      <xdr:row>13</xdr:row>
      <xdr:rowOff>95250</xdr:rowOff>
    </xdr:from>
    <xdr:to>
      <xdr:col>7</xdr:col>
      <xdr:colOff>619125</xdr:colOff>
      <xdr:row>13</xdr:row>
      <xdr:rowOff>123825</xdr:rowOff>
    </xdr:to>
    <xdr:cxnSp macro="">
      <xdr:nvCxnSpPr>
        <xdr:cNvPr id="36" name="Straight Connector 35"/>
        <xdr:cNvCxnSpPr/>
      </xdr:nvCxnSpPr>
      <xdr:spPr>
        <a:xfrm>
          <a:off x="1895475" y="3667125"/>
          <a:ext cx="5676900" cy="28575"/>
        </a:xfrm>
        <a:prstGeom prst="line">
          <a:avLst/>
        </a:prstGeom>
        <a:ln w="19050">
          <a:prstDash val="das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47625</xdr:colOff>
      <xdr:row>14</xdr:row>
      <xdr:rowOff>123825</xdr:rowOff>
    </xdr:from>
    <xdr:to>
      <xdr:col>11</xdr:col>
      <xdr:colOff>571500</xdr:colOff>
      <xdr:row>14</xdr:row>
      <xdr:rowOff>142875</xdr:rowOff>
    </xdr:to>
    <xdr:cxnSp macro="">
      <xdr:nvCxnSpPr>
        <xdr:cNvPr id="43" name="Straight Connector 42"/>
        <xdr:cNvCxnSpPr/>
      </xdr:nvCxnSpPr>
      <xdr:spPr>
        <a:xfrm flipV="1">
          <a:off x="1914525" y="3895725"/>
          <a:ext cx="8429625" cy="19050"/>
        </a:xfrm>
        <a:prstGeom prst="line">
          <a:avLst/>
        </a:prstGeom>
        <a:ln w="19050">
          <a:prstDash val="das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11</xdr:row>
      <xdr:rowOff>95250</xdr:rowOff>
    </xdr:from>
    <xdr:to>
      <xdr:col>7</xdr:col>
      <xdr:colOff>600075</xdr:colOff>
      <xdr:row>11</xdr:row>
      <xdr:rowOff>123825</xdr:rowOff>
    </xdr:to>
    <xdr:cxnSp macro="">
      <xdr:nvCxnSpPr>
        <xdr:cNvPr id="48" name="Straight Connector 47"/>
        <xdr:cNvCxnSpPr/>
      </xdr:nvCxnSpPr>
      <xdr:spPr>
        <a:xfrm>
          <a:off x="1876425" y="3724275"/>
          <a:ext cx="4314825" cy="28575"/>
        </a:xfrm>
        <a:prstGeom prst="line">
          <a:avLst/>
        </a:prstGeom>
        <a:ln w="19050">
          <a:prstDash val="dash"/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D7" sqref="D7"/>
    </sheetView>
  </sheetViews>
  <sheetFormatPr defaultRowHeight="15" x14ac:dyDescent="0.25"/>
  <cols>
    <col min="1" max="1" width="28" style="6" customWidth="1"/>
    <col min="2" max="2" width="14.7109375" customWidth="1"/>
    <col min="3" max="3" width="4.5703125" customWidth="1"/>
    <col min="4" max="4" width="14.140625" customWidth="1"/>
    <col min="5" max="5" width="3.5703125" customWidth="1"/>
    <col min="6" max="6" width="9.28515625" customWidth="1"/>
    <col min="7" max="8" width="9.5703125" customWidth="1"/>
    <col min="9" max="9" width="10.85546875" customWidth="1"/>
    <col min="10" max="10" width="10.42578125" customWidth="1"/>
    <col min="11" max="11" width="11.42578125" customWidth="1"/>
    <col min="12" max="12" width="9.140625" customWidth="1"/>
    <col min="13" max="13" width="10.140625" customWidth="1"/>
    <col min="14" max="14" width="12" bestFit="1" customWidth="1"/>
    <col min="16" max="16" width="6.28515625" customWidth="1"/>
    <col min="17" max="17" width="4.5703125" customWidth="1"/>
  </cols>
  <sheetData>
    <row r="1" spans="1:18" ht="18.75" x14ac:dyDescent="0.3">
      <c r="A1" s="50" t="s">
        <v>0</v>
      </c>
      <c r="B1" s="51"/>
    </row>
    <row r="2" spans="1:18" ht="9" customHeight="1" thickBot="1" x14ac:dyDescent="0.3">
      <c r="A2" s="1"/>
    </row>
    <row r="3" spans="1:18" ht="26.25" customHeight="1" thickBot="1" x14ac:dyDescent="0.3">
      <c r="A3" s="68" t="s">
        <v>3</v>
      </c>
      <c r="B3" s="81">
        <v>6371</v>
      </c>
      <c r="M3" s="71" t="s">
        <v>27</v>
      </c>
      <c r="N3" s="71"/>
      <c r="O3" s="71"/>
    </row>
    <row r="4" spans="1:18" ht="32.25" customHeight="1" thickBot="1" x14ac:dyDescent="0.3">
      <c r="A4" s="1"/>
      <c r="F4" s="41" t="s">
        <v>21</v>
      </c>
      <c r="G4" s="42"/>
      <c r="I4" s="63" t="s">
        <v>30</v>
      </c>
      <c r="J4" s="64"/>
      <c r="K4" s="65"/>
      <c r="M4" s="72"/>
      <c r="N4" s="72"/>
      <c r="O4" s="72"/>
    </row>
    <row r="5" spans="1:18" s="5" customFormat="1" ht="30.75" thickBot="1" x14ac:dyDescent="0.3">
      <c r="B5" s="5" t="s">
        <v>2</v>
      </c>
      <c r="D5" s="5" t="s">
        <v>14</v>
      </c>
      <c r="F5" s="37" t="s">
        <v>9</v>
      </c>
      <c r="G5" s="38" t="s">
        <v>8</v>
      </c>
      <c r="I5" s="28" t="s">
        <v>5</v>
      </c>
      <c r="J5" s="29" t="s">
        <v>6</v>
      </c>
      <c r="K5" s="30" t="s">
        <v>7</v>
      </c>
      <c r="M5" s="60" t="s">
        <v>29</v>
      </c>
      <c r="N5" s="61"/>
      <c r="O5" s="62"/>
    </row>
    <row r="6" spans="1:18" ht="15.75" thickBot="1" x14ac:dyDescent="0.3">
      <c r="A6" s="19" t="s">
        <v>1</v>
      </c>
      <c r="B6" s="76">
        <v>-2.23</v>
      </c>
      <c r="C6" s="9"/>
      <c r="D6" s="76">
        <v>51.747</v>
      </c>
      <c r="F6" s="39">
        <f>(B6)*PI()/180</f>
        <v>-3.8920842319473549E-2</v>
      </c>
      <c r="G6" s="40">
        <f>(D6)*PI()/180</f>
        <v>0.90315552802950572</v>
      </c>
      <c r="H6" s="2"/>
      <c r="I6" s="39">
        <f>$B$3*COS(G6)*COS(F6)</f>
        <v>3941.5222579959268</v>
      </c>
      <c r="J6" s="46">
        <f>$B$3*COS(G6)*SIN(F6)</f>
        <v>-153.48487539526971</v>
      </c>
      <c r="K6" s="40">
        <f>$B$3*SIN(G6)</f>
        <v>5003.0476394641291</v>
      </c>
      <c r="M6" s="52">
        <f>$M$18*I6+$N$18*J6+$O$18*K6</f>
        <v>3941.5222579959268</v>
      </c>
      <c r="N6" s="53">
        <f>$M$19*I6+$N$19*J6+$O$19*K6</f>
        <v>-153.48487539526971</v>
      </c>
      <c r="O6" s="54">
        <f>$M$20*I6+$N$20*J6+$O$20*K6</f>
        <v>5003.0476394641291</v>
      </c>
    </row>
    <row r="7" spans="1:18" ht="45" customHeight="1" thickBot="1" x14ac:dyDescent="0.3">
      <c r="A7" s="21"/>
      <c r="B7" s="77" t="s">
        <v>31</v>
      </c>
      <c r="C7" s="22"/>
      <c r="D7" s="77" t="s">
        <v>32</v>
      </c>
      <c r="F7" s="31"/>
      <c r="G7" s="33"/>
      <c r="I7" s="39"/>
      <c r="J7" s="46"/>
      <c r="K7" s="40"/>
      <c r="M7" s="2"/>
      <c r="N7" s="2"/>
      <c r="O7" s="2"/>
    </row>
    <row r="8" spans="1:18" ht="15.75" thickBot="1" x14ac:dyDescent="0.3">
      <c r="F8" s="31"/>
      <c r="G8" s="33"/>
      <c r="I8" s="39"/>
      <c r="J8" s="46"/>
      <c r="K8" s="40"/>
      <c r="M8" s="2"/>
      <c r="N8" s="2"/>
      <c r="O8" s="2"/>
    </row>
    <row r="9" spans="1:18" ht="15.75" thickBot="1" x14ac:dyDescent="0.3">
      <c r="A9" s="19" t="s">
        <v>4</v>
      </c>
      <c r="B9" s="76">
        <v>18</v>
      </c>
      <c r="C9" s="20"/>
      <c r="D9" s="76">
        <v>-34</v>
      </c>
      <c r="F9" s="39">
        <f>(B9)*PI()/180</f>
        <v>0.31415926535897931</v>
      </c>
      <c r="G9" s="40">
        <f>(D9)*PI()/180</f>
        <v>-0.59341194567807209</v>
      </c>
      <c r="H9" s="2"/>
      <c r="I9" s="39">
        <f>$B$3*COS(G9)*COS(F9)</f>
        <v>5023.2887620613983</v>
      </c>
      <c r="J9" s="46">
        <f>$B$3*COS(G9)*SIN(F9)</f>
        <v>1632.1654586591617</v>
      </c>
      <c r="K9" s="40">
        <f>$B$3*SIN(G9)</f>
        <v>-3562.6179880121285</v>
      </c>
      <c r="M9" s="52">
        <f>$M$18*I9+$N$18*J9+$O$18*K9</f>
        <v>5023.2887620613983</v>
      </c>
      <c r="N9" s="53">
        <f>$M$19*I9+$N$19*J9+$O$19*K9</f>
        <v>1632.1654586591617</v>
      </c>
      <c r="O9" s="54">
        <f>$M$20*I9+$N$20*J9+$O$20*K9</f>
        <v>-3562.6179880121285</v>
      </c>
    </row>
    <row r="10" spans="1:18" ht="45.75" customHeight="1" thickBot="1" x14ac:dyDescent="0.3">
      <c r="A10" s="21"/>
      <c r="B10" s="77" t="s">
        <v>31</v>
      </c>
      <c r="C10" s="22"/>
      <c r="D10" s="77" t="s">
        <v>32</v>
      </c>
      <c r="F10" s="69"/>
      <c r="G10" s="26"/>
      <c r="I10" s="39"/>
      <c r="J10" s="46"/>
      <c r="K10" s="40"/>
      <c r="M10" s="2"/>
      <c r="N10" s="2"/>
      <c r="O10" s="2"/>
    </row>
    <row r="11" spans="1:18" ht="30.75" customHeight="1" thickBot="1" x14ac:dyDescent="0.3">
      <c r="A11" s="43"/>
      <c r="B11" s="44"/>
      <c r="C11" s="32"/>
      <c r="D11" s="44"/>
      <c r="F11" s="70"/>
      <c r="G11" s="32"/>
      <c r="H11" s="33"/>
      <c r="I11" s="39"/>
      <c r="J11" s="46"/>
      <c r="K11" s="40"/>
      <c r="M11" s="2"/>
      <c r="N11" s="2"/>
      <c r="O11" s="2"/>
    </row>
    <row r="12" spans="1:18" ht="15.75" thickBot="1" x14ac:dyDescent="0.3">
      <c r="A12" s="6" t="s">
        <v>10</v>
      </c>
      <c r="F12" s="32"/>
      <c r="G12" s="32"/>
      <c r="H12" s="33"/>
      <c r="I12" s="39">
        <f>I6-I9</f>
        <v>-1081.7665040654715</v>
      </c>
      <c r="J12" s="46">
        <f t="shared" ref="J12:K12" si="0">J6-J9</f>
        <v>-1785.6503340544314</v>
      </c>
      <c r="K12" s="40">
        <f t="shared" si="0"/>
        <v>8565.6656274762572</v>
      </c>
      <c r="M12" s="52">
        <f>M6-M9</f>
        <v>-1081.7665040654715</v>
      </c>
      <c r="N12" s="53">
        <f t="shared" ref="N12:O12" si="1">N6-N9</f>
        <v>-1785.6503340544314</v>
      </c>
      <c r="O12" s="54">
        <f t="shared" si="1"/>
        <v>8565.6656274762572</v>
      </c>
    </row>
    <row r="13" spans="1:18" ht="15.75" thickBot="1" x14ac:dyDescent="0.3">
      <c r="E13" s="32"/>
      <c r="F13" s="32"/>
      <c r="G13" s="32"/>
      <c r="H13" s="33"/>
      <c r="I13" s="39"/>
      <c r="J13" s="46"/>
      <c r="K13" s="40"/>
      <c r="M13" s="46"/>
      <c r="N13" s="46"/>
      <c r="O13" s="46"/>
    </row>
    <row r="14" spans="1:18" ht="15.75" thickBot="1" x14ac:dyDescent="0.3">
      <c r="A14" s="6" t="s">
        <v>11</v>
      </c>
      <c r="E14" s="32"/>
      <c r="F14" s="32"/>
      <c r="G14" s="32"/>
      <c r="H14" s="33"/>
      <c r="I14" s="59">
        <f>SQRT(I12^2 + J12^2 + K12^2)</f>
        <v>8816.4274809332474</v>
      </c>
      <c r="J14" s="55" t="s">
        <v>22</v>
      </c>
      <c r="K14" s="56"/>
      <c r="M14" s="74">
        <f>SQRT(M12^2 + N12^2 + O12^2)</f>
        <v>8816.4274809332474</v>
      </c>
      <c r="N14" s="45" t="s">
        <v>25</v>
      </c>
      <c r="O14" s="45"/>
      <c r="P14" s="3"/>
      <c r="Q14">
        <f>I14-M14</f>
        <v>0</v>
      </c>
      <c r="R14" t="s">
        <v>24</v>
      </c>
    </row>
    <row r="15" spans="1:18" ht="19.5" thickBot="1" x14ac:dyDescent="0.35">
      <c r="A15" s="6" t="s">
        <v>18</v>
      </c>
      <c r="E15" s="32"/>
      <c r="F15" s="32"/>
      <c r="G15" s="32"/>
      <c r="H15" s="33"/>
      <c r="I15" s="31"/>
      <c r="J15" s="32"/>
      <c r="K15" s="33"/>
      <c r="M15" s="57">
        <f>SQRT(N12^2+O12^2)</f>
        <v>8749.8099840646209</v>
      </c>
      <c r="N15" s="58" t="s">
        <v>19</v>
      </c>
      <c r="R15" t="s">
        <v>23</v>
      </c>
    </row>
    <row r="16" spans="1:18" ht="18.75" thickBot="1" x14ac:dyDescent="0.4">
      <c r="E16" s="32"/>
      <c r="F16" s="32"/>
      <c r="G16" s="32"/>
      <c r="H16" s="33"/>
      <c r="I16" s="31"/>
      <c r="J16" s="32"/>
      <c r="K16" s="33"/>
      <c r="M16" s="66">
        <f>(M6+M9)/2</f>
        <v>4482.4055100286623</v>
      </c>
      <c r="N16" s="67" t="s">
        <v>26</v>
      </c>
    </row>
    <row r="17" spans="1:15" s="6" customFormat="1" ht="30.75" thickBot="1" x14ac:dyDescent="0.3">
      <c r="A17" s="23" t="s">
        <v>20</v>
      </c>
      <c r="B17" s="78" t="s">
        <v>13</v>
      </c>
      <c r="C17" s="24"/>
      <c r="D17" s="79" t="s">
        <v>15</v>
      </c>
      <c r="E17" s="7"/>
      <c r="F17" s="27" t="s">
        <v>16</v>
      </c>
      <c r="G17" s="25" t="s">
        <v>17</v>
      </c>
      <c r="H17" s="7"/>
      <c r="I17" s="34"/>
      <c r="J17" s="35"/>
      <c r="K17" s="36"/>
      <c r="M17" s="17" t="s">
        <v>12</v>
      </c>
      <c r="N17" s="18"/>
      <c r="O17" s="18"/>
    </row>
    <row r="18" spans="1:15" ht="15.75" thickBot="1" x14ac:dyDescent="0.3">
      <c r="A18" s="21"/>
      <c r="B18" s="75">
        <v>0</v>
      </c>
      <c r="C18" s="22"/>
      <c r="D18" s="80">
        <v>0</v>
      </c>
      <c r="F18" s="47">
        <f>(B18)*PI()/180</f>
        <v>0</v>
      </c>
      <c r="G18" s="16">
        <f>(D18)*PI()/180</f>
        <v>0</v>
      </c>
      <c r="H18" s="4"/>
      <c r="I18" s="47">
        <f>$B$3*COS(G18)*COS(F18)</f>
        <v>6371</v>
      </c>
      <c r="J18" s="48">
        <f>$B$3*COS(G18)*SIN(F18)</f>
        <v>0</v>
      </c>
      <c r="K18" s="49">
        <f>$B$3*SIN(G18)</f>
        <v>0</v>
      </c>
      <c r="L18" s="4"/>
      <c r="M18" s="8">
        <f>COS(phi_m)*COS(theta_m)</f>
        <v>1</v>
      </c>
      <c r="N18" s="9">
        <f xml:space="preserve"> SIN(phi_m)*COS(theta_m)</f>
        <v>0</v>
      </c>
      <c r="O18" s="10">
        <f>SIN(theta_m)</f>
        <v>0</v>
      </c>
    </row>
    <row r="19" spans="1:15" x14ac:dyDescent="0.25">
      <c r="B19" s="73" t="s">
        <v>28</v>
      </c>
      <c r="C19" s="73"/>
      <c r="D19" s="73"/>
      <c r="F19" s="4"/>
      <c r="G19" s="4"/>
      <c r="H19" s="4"/>
      <c r="I19" s="4"/>
      <c r="J19" s="4"/>
      <c r="K19" s="4"/>
      <c r="L19" s="4"/>
      <c r="M19" s="11">
        <f>-SIN(phi_m)</f>
        <v>0</v>
      </c>
      <c r="N19" s="12">
        <f>COS(phi_m)</f>
        <v>1</v>
      </c>
      <c r="O19" s="13">
        <v>0</v>
      </c>
    </row>
    <row r="20" spans="1:15" ht="15.75" thickBot="1" x14ac:dyDescent="0.3">
      <c r="B20" s="71"/>
      <c r="C20" s="71"/>
      <c r="D20" s="71"/>
      <c r="F20" s="4"/>
      <c r="G20" s="4"/>
      <c r="H20" s="4"/>
      <c r="I20" s="4"/>
      <c r="J20" s="4"/>
      <c r="K20" s="4"/>
      <c r="L20" s="4"/>
      <c r="M20" s="14">
        <f>-SIN(theta_m)*COS(phi_m)</f>
        <v>0</v>
      </c>
      <c r="N20" s="15">
        <f>-SIN(theta_m)*SIN(phi_m)</f>
        <v>0</v>
      </c>
      <c r="O20" s="16">
        <f>COS(theta_m)</f>
        <v>1</v>
      </c>
    </row>
    <row r="21" spans="1:15" x14ac:dyDescent="0.25">
      <c r="B21" s="71"/>
      <c r="C21" s="71"/>
      <c r="D21" s="71"/>
    </row>
    <row r="22" spans="1:15" x14ac:dyDescent="0.25">
      <c r="B22" s="71"/>
      <c r="C22" s="71"/>
      <c r="D22" s="71"/>
    </row>
    <row r="24" spans="1:15" x14ac:dyDescent="0.25">
      <c r="J24" s="6"/>
    </row>
  </sheetData>
  <sheetProtection password="94A7" sheet="1" objects="1" scenarios="1"/>
  <mergeCells count="12">
    <mergeCell ref="A1:B1"/>
    <mergeCell ref="M3:O4"/>
    <mergeCell ref="B19:D22"/>
    <mergeCell ref="A9:A10"/>
    <mergeCell ref="A6:A7"/>
    <mergeCell ref="A17:A18"/>
    <mergeCell ref="I4:K4"/>
    <mergeCell ref="F4:G4"/>
    <mergeCell ref="J14:K14"/>
    <mergeCell ref="M5:O5"/>
    <mergeCell ref="M17:O17"/>
    <mergeCell ref="N14:O14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Sheet1</vt:lpstr>
      <vt:lpstr>Sheet2</vt:lpstr>
      <vt:lpstr>Sheet3</vt:lpstr>
      <vt:lpstr>phi</vt:lpstr>
      <vt:lpstr>phi_m</vt:lpstr>
      <vt:lpstr>phi_n</vt:lpstr>
      <vt:lpstr>theta_m</vt:lpstr>
      <vt:lpstr>theta_n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Michael</cp:lastModifiedBy>
  <dcterms:created xsi:type="dcterms:W3CDTF">2016-01-10T20:32:27Z</dcterms:created>
  <dcterms:modified xsi:type="dcterms:W3CDTF">2016-01-11T09:37:31Z</dcterms:modified>
</cp:coreProperties>
</file>